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 Lachmann\Dropbox\Breitseite_Projekte\Keigel\Christoph Keigel\"/>
    </mc:Choice>
  </mc:AlternateContent>
  <xr:revisionPtr revIDLastSave="0" documentId="8_{B20E744C-FE1E-4C91-950D-6882607CEA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ine Kosten" sheetId="5" r:id="rId1"/>
    <sheet name="Berechnu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C3" i="3"/>
  <c r="H2" i="3" l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6" i="3"/>
  <c r="G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G4" i="3" l="1"/>
  <c r="H5" i="3" s="1"/>
  <c r="J5" i="3" s="1"/>
  <c r="K5" i="3" s="1"/>
  <c r="M5" i="3" s="1"/>
  <c r="C23" i="5" s="1"/>
  <c r="H4" i="3"/>
  <c r="G5" i="3" l="1"/>
  <c r="G6" i="3" s="1"/>
  <c r="H7" i="3" s="1"/>
  <c r="J7" i="3" s="1"/>
  <c r="K7" i="3" s="1"/>
  <c r="M7" i="3" s="1"/>
  <c r="C25" i="5" s="1"/>
  <c r="J4" i="3"/>
  <c r="K4" i="3" s="1"/>
  <c r="M4" i="3" s="1"/>
  <c r="G7" i="3" l="1"/>
  <c r="G8" i="3" s="1"/>
  <c r="H6" i="3"/>
  <c r="J6" i="3" s="1"/>
  <c r="K6" i="3" s="1"/>
  <c r="M6" i="3" s="1"/>
  <c r="C24" i="5" s="1"/>
  <c r="C22" i="5"/>
  <c r="H8" i="3" l="1"/>
  <c r="J8" i="3" s="1"/>
  <c r="K8" i="3" s="1"/>
  <c r="M8" i="3" s="1"/>
  <c r="C26" i="5" s="1"/>
  <c r="G9" i="3"/>
  <c r="H9" i="3"/>
  <c r="J9" i="3" s="1"/>
  <c r="K9" i="3" s="1"/>
  <c r="M9" i="3" s="1"/>
  <c r="C27" i="5" s="1"/>
  <c r="H10" i="3" l="1"/>
  <c r="J10" i="3" s="1"/>
  <c r="K10" i="3" s="1"/>
  <c r="M10" i="3" s="1"/>
  <c r="G10" i="3"/>
  <c r="C28" i="5" l="1"/>
  <c r="H11" i="3"/>
  <c r="J11" i="3" s="1"/>
  <c r="K11" i="3" s="1"/>
  <c r="M11" i="3" s="1"/>
  <c r="C29" i="5" s="1"/>
  <c r="G11" i="3"/>
  <c r="G12" i="3" l="1"/>
  <c r="H12" i="3"/>
  <c r="J12" i="3" s="1"/>
  <c r="K12" i="3" s="1"/>
  <c r="M12" i="3" s="1"/>
  <c r="C30" i="5" s="1"/>
  <c r="H13" i="3" l="1"/>
  <c r="J13" i="3" s="1"/>
  <c r="K13" i="3" s="1"/>
  <c r="M13" i="3" s="1"/>
  <c r="G13" i="3"/>
  <c r="C31" i="5" l="1"/>
  <c r="G14" i="3"/>
  <c r="H14" i="3"/>
  <c r="J14" i="3" s="1"/>
  <c r="K14" i="3" s="1"/>
  <c r="M14" i="3" s="1"/>
  <c r="C32" i="5" s="1"/>
  <c r="G15" i="3" l="1"/>
  <c r="H15" i="3"/>
  <c r="J15" i="3" s="1"/>
  <c r="K15" i="3" s="1"/>
  <c r="M15" i="3" s="1"/>
  <c r="C33" i="5" l="1"/>
  <c r="G16" i="3"/>
  <c r="H16" i="3"/>
  <c r="J16" i="3" s="1"/>
  <c r="K16" i="3" s="1"/>
  <c r="M16" i="3" s="1"/>
  <c r="C34" i="5" s="1"/>
  <c r="H17" i="3" l="1"/>
  <c r="J17" i="3" s="1"/>
  <c r="K17" i="3" s="1"/>
  <c r="M17" i="3" s="1"/>
  <c r="C35" i="5" s="1"/>
  <c r="G17" i="3"/>
  <c r="G18" i="3" l="1"/>
  <c r="H18" i="3"/>
  <c r="J18" i="3" s="1"/>
  <c r="K18" i="3" s="1"/>
  <c r="M18" i="3" s="1"/>
  <c r="C36" i="5" s="1"/>
  <c r="H19" i="3" l="1"/>
  <c r="J19" i="3" s="1"/>
  <c r="K19" i="3" s="1"/>
  <c r="M19" i="3" s="1"/>
  <c r="C37" i="5" s="1"/>
  <c r="G19" i="3"/>
  <c r="H20" i="3" l="1"/>
  <c r="J20" i="3" s="1"/>
  <c r="K20" i="3" s="1"/>
  <c r="M20" i="3" s="1"/>
  <c r="F22" i="5" s="1"/>
  <c r="G20" i="3"/>
  <c r="H21" i="3" l="1"/>
  <c r="J21" i="3" s="1"/>
  <c r="K21" i="3" s="1"/>
  <c r="M21" i="3" s="1"/>
  <c r="F23" i="5" s="1"/>
  <c r="G21" i="3"/>
  <c r="G22" i="3" l="1"/>
  <c r="H22" i="3"/>
  <c r="J22" i="3" s="1"/>
  <c r="K22" i="3" s="1"/>
  <c r="M22" i="3" s="1"/>
  <c r="F24" i="5" s="1"/>
  <c r="G23" i="3" l="1"/>
  <c r="H23" i="3"/>
  <c r="J23" i="3" s="1"/>
  <c r="K23" i="3" s="1"/>
  <c r="M23" i="3" s="1"/>
  <c r="F25" i="5" s="1"/>
  <c r="G24" i="3" l="1"/>
  <c r="H24" i="3"/>
  <c r="J24" i="3" s="1"/>
  <c r="K24" i="3" s="1"/>
  <c r="M24" i="3" s="1"/>
  <c r="F26" i="5" s="1"/>
  <c r="H25" i="3" l="1"/>
  <c r="J25" i="3" s="1"/>
  <c r="K25" i="3" s="1"/>
  <c r="M25" i="3" s="1"/>
  <c r="F27" i="5" s="1"/>
  <c r="G25" i="3"/>
  <c r="G26" i="3" l="1"/>
  <c r="H26" i="3"/>
  <c r="J26" i="3" s="1"/>
  <c r="K26" i="3" s="1"/>
  <c r="M26" i="3" s="1"/>
  <c r="F28" i="5" s="1"/>
  <c r="G27" i="3" l="1"/>
  <c r="H27" i="3"/>
  <c r="J27" i="3" s="1"/>
  <c r="K27" i="3" s="1"/>
  <c r="M27" i="3" s="1"/>
  <c r="F29" i="5" s="1"/>
  <c r="G28" i="3" l="1"/>
  <c r="H28" i="3"/>
  <c r="J28" i="3" s="1"/>
  <c r="K28" i="3" s="1"/>
  <c r="M28" i="3" s="1"/>
  <c r="F30" i="5" s="1"/>
  <c r="H29" i="3" l="1"/>
  <c r="J29" i="3" s="1"/>
  <c r="K29" i="3" s="1"/>
  <c r="M29" i="3" s="1"/>
  <c r="F31" i="5" s="1"/>
  <c r="G29" i="3"/>
  <c r="G30" i="3" l="1"/>
  <c r="H30" i="3"/>
  <c r="J30" i="3" s="1"/>
  <c r="K30" i="3" s="1"/>
  <c r="M30" i="3" s="1"/>
  <c r="F32" i="5" s="1"/>
  <c r="G31" i="3" l="1"/>
  <c r="H31" i="3"/>
  <c r="J31" i="3" s="1"/>
  <c r="K31" i="3" s="1"/>
  <c r="M31" i="3" s="1"/>
  <c r="F33" i="5" s="1"/>
  <c r="H32" i="3" l="1"/>
  <c r="J32" i="3" s="1"/>
  <c r="K32" i="3" s="1"/>
  <c r="M32" i="3" s="1"/>
  <c r="F34" i="5" s="1"/>
  <c r="G32" i="3"/>
  <c r="G33" i="3" l="1"/>
  <c r="H33" i="3"/>
  <c r="J33" i="3" s="1"/>
  <c r="K33" i="3" s="1"/>
  <c r="M33" i="3" s="1"/>
  <c r="F35" i="5" s="1"/>
  <c r="G34" i="3" l="1"/>
  <c r="H34" i="3"/>
  <c r="J34" i="3" s="1"/>
  <c r="K34" i="3" s="1"/>
  <c r="M34" i="3" s="1"/>
  <c r="F36" i="5" s="1"/>
  <c r="G35" i="3" l="1"/>
  <c r="H35" i="3"/>
  <c r="J35" i="3" s="1"/>
  <c r="K35" i="3" s="1"/>
  <c r="M35" i="3" s="1"/>
  <c r="F37" i="5" l="1"/>
  <c r="M37" i="3"/>
  <c r="E17" i="5" s="1"/>
</calcChain>
</file>

<file path=xl/sharedStrings.xml><?xml version="1.0" encoding="utf-8"?>
<sst xmlns="http://schemas.openxmlformats.org/spreadsheetml/2006/main" count="39" uniqueCount="36">
  <si>
    <t>Zinsen</t>
  </si>
  <si>
    <t>Abschreibungen</t>
  </si>
  <si>
    <t>Total</t>
  </si>
  <si>
    <t>Jahr</t>
  </si>
  <si>
    <t>Nutzungs - Jahre</t>
  </si>
  <si>
    <t>Schönthal  neu</t>
  </si>
  <si>
    <t>Investment</t>
  </si>
  <si>
    <t>Schönthal Renovation</t>
  </si>
  <si>
    <t>Stand Kredit</t>
  </si>
  <si>
    <t>Kosten</t>
  </si>
  <si>
    <t>Div.</t>
  </si>
  <si>
    <t>Steuerproz</t>
  </si>
  <si>
    <t>hier mit XX markiert</t>
  </si>
  <si>
    <t>Ich schätze die Zinsen der Kredite auf**:</t>
  </si>
  <si>
    <t>** noch niemand weiss wie viel diese Kredite über</t>
  </si>
  <si>
    <t>die nächsten 32 Jahre kosten werden; Ihre Zinsschätzung</t>
  </si>
  <si>
    <t>ist genau so gut wie diejenige anderer Personen.</t>
  </si>
  <si>
    <t>Bundesanleihen Schweiz 30 Jahre:</t>
  </si>
  <si>
    <t>Bundesanleihen Schweiz 10 Jahre:</t>
  </si>
  <si>
    <t>Meine Eingaben in den Gelben Feldern:</t>
  </si>
  <si>
    <t>Meine Kosten</t>
  </si>
  <si>
    <t>Aufgrund obiger Angaben werde ich total CHF:</t>
  </si>
  <si>
    <t>Berechnung ohne die bereits zurückgestellten CHF 3 Mio..</t>
  </si>
  <si>
    <t>Hinweise zu den Zinsen:</t>
  </si>
  <si>
    <t>Meine letzten Gemeindesteuern in CHF *:</t>
  </si>
  <si>
    <t>Hier die Beträge für die einzelnen Jahre:</t>
  </si>
  <si>
    <t>* Benutzen Sie hier den Betrag Ihrer letzten Steuerrechnung der Gemeinde Füllinsdorf:</t>
  </si>
  <si>
    <t>an Steuern für das Projekt Mehrzweckhalle und Schulhaus bezahlen dürfen.</t>
  </si>
  <si>
    <t>Kosten des Neubaus Hallen &amp; Schule:</t>
  </si>
  <si>
    <t>Zahlen der</t>
  </si>
  <si>
    <t>Gemeinde</t>
  </si>
  <si>
    <t>Kosten Renovation Schönthal:</t>
  </si>
  <si>
    <t>Kosten Verkehrmassnahmen etc.:</t>
  </si>
  <si>
    <t xml:space="preserve">Meine </t>
  </si>
  <si>
    <t>Zahlen</t>
  </si>
  <si>
    <t>Dies wird es mich Kosten (berechnet mit obigen Zahlen)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</si>
</sst>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2" borderId="0" xfId="0" applyNumberFormat="1" applyFill="1" applyAlignment="1">
      <alignment vertical="center" wrapText="1"/>
    </xf>
    <xf numFmtId="3" fontId="0" fillId="2" borderId="0" xfId="0" applyNumberFormat="1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3" fontId="0" fillId="3" borderId="0" xfId="0" applyNumberFormat="1" applyFill="1"/>
    <xf numFmtId="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" fontId="0" fillId="3" borderId="0" xfId="0" applyNumberFormat="1" applyFill="1"/>
    <xf numFmtId="10" fontId="0" fillId="3" borderId="0" xfId="1" applyNumberFormat="1" applyFont="1" applyFill="1" applyAlignment="1">
      <alignment horizont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3" fontId="1" fillId="2" borderId="5" xfId="0" applyNumberFormat="1" applyFont="1" applyFill="1" applyBorder="1" applyProtection="1">
      <protection locked="0"/>
    </xf>
    <xf numFmtId="10" fontId="1" fillId="2" borderId="5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10" fontId="0" fillId="2" borderId="5" xfId="0" applyNumberFormat="1" applyFill="1" applyBorder="1" applyProtection="1">
      <protection locked="0"/>
    </xf>
    <xf numFmtId="0" fontId="0" fillId="0" borderId="6" xfId="0" applyBorder="1" applyProtection="1"/>
    <xf numFmtId="0" fontId="0" fillId="0" borderId="7" xfId="0" applyBorder="1" applyProtection="1"/>
    <xf numFmtId="10" fontId="0" fillId="2" borderId="8" xfId="0" applyNumberFormat="1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0" xfId="0" applyBorder="1" applyProtection="1"/>
    <xf numFmtId="3" fontId="4" fillId="5" borderId="10" xfId="0" applyNumberFormat="1" applyFont="1" applyFill="1" applyBorder="1" applyProtection="1"/>
    <xf numFmtId="14" fontId="0" fillId="0" borderId="10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5" xfId="0" applyBorder="1" applyProtection="1"/>
    <xf numFmtId="0" fontId="0" fillId="0" borderId="8" xfId="0" applyBorder="1" applyProtection="1"/>
    <xf numFmtId="0" fontId="0" fillId="4" borderId="4" xfId="0" applyFill="1" applyBorder="1" applyProtection="1"/>
    <xf numFmtId="0" fontId="0" fillId="4" borderId="0" xfId="0" applyFill="1" applyBorder="1" applyProtection="1"/>
    <xf numFmtId="4" fontId="3" fillId="4" borderId="0" xfId="0" applyNumberFormat="1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0" borderId="4" xfId="0" applyBorder="1" applyAlignment="1" applyProtection="1">
      <alignment horizontal="center"/>
    </xf>
    <xf numFmtId="4" fontId="0" fillId="3" borderId="0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Protection="1">
      <protection locked="0"/>
    </xf>
    <xf numFmtId="0" fontId="0" fillId="0" borderId="9" xfId="0" applyBorder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5</xdr:row>
      <xdr:rowOff>38100</xdr:rowOff>
    </xdr:from>
    <xdr:to>
      <xdr:col>14</xdr:col>
      <xdr:colOff>610602</xdr:colOff>
      <xdr:row>9</xdr:row>
      <xdr:rowOff>66784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F94E90-7B71-4503-B7F7-E8252E049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781050"/>
          <a:ext cx="7182852" cy="78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0"/>
  <sheetViews>
    <sheetView tabSelected="1" workbookViewId="0">
      <selection activeCell="E8" sqref="E8"/>
    </sheetView>
  </sheetViews>
  <sheetFormatPr baseColWidth="10" defaultColWidth="11" defaultRowHeight="13.8" x14ac:dyDescent="0.25"/>
  <cols>
    <col min="1" max="1" width="2.09765625" customWidth="1"/>
    <col min="4" max="4" width="17.19921875" customWidth="1"/>
    <col min="5" max="5" width="16.5" customWidth="1"/>
    <col min="6" max="6" width="13.59765625" customWidth="1"/>
  </cols>
  <sheetData>
    <row r="1" spans="2:17" ht="7.5" customHeight="1" thickBot="1" x14ac:dyDescent="0.3"/>
    <row r="2" spans="2:17" x14ac:dyDescent="0.25">
      <c r="B2" s="15" t="s">
        <v>19</v>
      </c>
      <c r="C2" s="16"/>
      <c r="D2" s="16"/>
      <c r="E2" s="17" t="s">
        <v>33</v>
      </c>
      <c r="F2" s="28" t="s">
        <v>29</v>
      </c>
      <c r="G2" s="15"/>
      <c r="H2" s="16"/>
      <c r="I2" s="16"/>
      <c r="J2" s="16"/>
      <c r="K2" s="16"/>
      <c r="L2" s="16"/>
      <c r="M2" s="16"/>
      <c r="N2" s="34"/>
      <c r="O2" s="34"/>
      <c r="P2" s="34"/>
      <c r="Q2" s="35"/>
    </row>
    <row r="3" spans="2:17" x14ac:dyDescent="0.25">
      <c r="B3" s="18"/>
      <c r="C3" s="19"/>
      <c r="D3" s="19"/>
      <c r="E3" s="20" t="s">
        <v>34</v>
      </c>
      <c r="F3" s="29" t="s">
        <v>30</v>
      </c>
      <c r="G3" s="18"/>
      <c r="H3" s="19"/>
      <c r="I3" s="19"/>
      <c r="J3" s="19"/>
      <c r="K3" s="19"/>
      <c r="L3" s="19"/>
      <c r="M3" s="19"/>
      <c r="N3" s="36"/>
      <c r="O3" s="36"/>
      <c r="P3" s="36"/>
      <c r="Q3" s="37"/>
    </row>
    <row r="4" spans="2:17" x14ac:dyDescent="0.25">
      <c r="B4" s="18" t="s">
        <v>24</v>
      </c>
      <c r="C4" s="19"/>
      <c r="D4" s="19"/>
      <c r="E4" s="21">
        <v>10000</v>
      </c>
      <c r="F4" s="30"/>
      <c r="G4" s="18" t="s">
        <v>26</v>
      </c>
      <c r="H4" s="19"/>
      <c r="I4" s="19"/>
      <c r="J4" s="19"/>
      <c r="K4" s="19"/>
      <c r="L4" s="19"/>
      <c r="M4" s="19"/>
      <c r="N4" s="19"/>
      <c r="O4" s="19"/>
      <c r="P4" s="19"/>
      <c r="Q4" s="38"/>
    </row>
    <row r="5" spans="2:17" x14ac:dyDescent="0.25">
      <c r="B5" s="18" t="s">
        <v>13</v>
      </c>
      <c r="C5" s="19"/>
      <c r="D5" s="19"/>
      <c r="E5" s="22">
        <v>5.0000000000000001E-3</v>
      </c>
      <c r="F5" s="30"/>
      <c r="G5" s="18"/>
      <c r="H5" s="19"/>
      <c r="I5" s="19"/>
      <c r="J5" s="19"/>
      <c r="K5" s="19"/>
      <c r="L5" s="19"/>
      <c r="M5" s="19"/>
      <c r="N5" s="19"/>
      <c r="O5" s="19"/>
      <c r="P5" s="19"/>
      <c r="Q5" s="38"/>
    </row>
    <row r="6" spans="2:17" x14ac:dyDescent="0.25">
      <c r="B6" s="18" t="s">
        <v>28</v>
      </c>
      <c r="C6" s="19"/>
      <c r="D6" s="19"/>
      <c r="E6" s="21">
        <v>21500000</v>
      </c>
      <c r="F6" s="31">
        <v>21500000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38"/>
    </row>
    <row r="7" spans="2:17" x14ac:dyDescent="0.25">
      <c r="B7" s="18" t="s">
        <v>31</v>
      </c>
      <c r="C7" s="19"/>
      <c r="D7" s="19"/>
      <c r="E7" s="21">
        <v>6060000</v>
      </c>
      <c r="F7" s="31">
        <v>6060000</v>
      </c>
      <c r="G7" s="18"/>
      <c r="H7" s="19"/>
      <c r="I7" s="19"/>
      <c r="J7" s="19"/>
      <c r="K7" s="19"/>
      <c r="L7" s="19"/>
      <c r="M7" s="19"/>
      <c r="N7" s="19"/>
      <c r="O7" s="19"/>
      <c r="P7" s="19"/>
      <c r="Q7" s="38"/>
    </row>
    <row r="8" spans="2:17" x14ac:dyDescent="0.25">
      <c r="B8" s="18" t="s">
        <v>32</v>
      </c>
      <c r="C8" s="19"/>
      <c r="D8" s="19"/>
      <c r="E8" s="21">
        <v>1500000</v>
      </c>
      <c r="F8" s="31">
        <v>0</v>
      </c>
      <c r="G8" s="18"/>
      <c r="H8" s="19"/>
      <c r="I8" s="19"/>
      <c r="J8" s="19"/>
      <c r="K8" s="19"/>
      <c r="L8" s="19"/>
      <c r="M8" s="19"/>
      <c r="N8" s="19"/>
      <c r="O8" s="19"/>
      <c r="P8" s="19" t="s">
        <v>12</v>
      </c>
      <c r="Q8" s="38"/>
    </row>
    <row r="9" spans="2:17" x14ac:dyDescent="0.25">
      <c r="B9" s="18" t="s">
        <v>14</v>
      </c>
      <c r="C9" s="19"/>
      <c r="D9" s="19"/>
      <c r="E9" s="23"/>
      <c r="F9" s="30"/>
      <c r="G9" s="18"/>
      <c r="H9" s="19"/>
      <c r="I9" s="19"/>
      <c r="J9" s="19"/>
      <c r="K9" s="19"/>
      <c r="L9" s="19"/>
      <c r="M9" s="19"/>
      <c r="N9" s="19"/>
      <c r="O9" s="19"/>
      <c r="P9" s="19"/>
      <c r="Q9" s="38"/>
    </row>
    <row r="10" spans="2:17" x14ac:dyDescent="0.25">
      <c r="B10" s="18" t="s">
        <v>15</v>
      </c>
      <c r="C10" s="19"/>
      <c r="D10" s="19"/>
      <c r="E10" s="23"/>
      <c r="F10" s="30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38"/>
    </row>
    <row r="11" spans="2:17" ht="14.4" thickBot="1" x14ac:dyDescent="0.3">
      <c r="B11" s="18" t="s">
        <v>16</v>
      </c>
      <c r="C11" s="19"/>
      <c r="D11" s="19"/>
      <c r="E11" s="23"/>
      <c r="F11" s="30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38"/>
    </row>
    <row r="12" spans="2:17" ht="7.5" customHeight="1" x14ac:dyDescent="0.25">
      <c r="B12" s="15"/>
      <c r="C12" s="16"/>
      <c r="D12" s="16"/>
      <c r="E12" s="47"/>
      <c r="F12" s="4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38"/>
    </row>
    <row r="13" spans="2:17" x14ac:dyDescent="0.25">
      <c r="B13" s="18" t="s">
        <v>23</v>
      </c>
      <c r="C13" s="19"/>
      <c r="D13" s="19"/>
      <c r="E13" s="23"/>
      <c r="F13" s="30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38"/>
    </row>
    <row r="14" spans="2:17" x14ac:dyDescent="0.25">
      <c r="B14" s="18" t="s">
        <v>17</v>
      </c>
      <c r="C14" s="19"/>
      <c r="D14" s="19"/>
      <c r="E14" s="24">
        <v>-3.8E-3</v>
      </c>
      <c r="F14" s="32">
        <v>44201</v>
      </c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38"/>
    </row>
    <row r="15" spans="2:17" ht="14.4" thickBot="1" x14ac:dyDescent="0.3">
      <c r="B15" s="25" t="s">
        <v>18</v>
      </c>
      <c r="C15" s="26"/>
      <c r="D15" s="26"/>
      <c r="E15" s="27">
        <v>-5.4999999999999997E-3</v>
      </c>
      <c r="F15" s="33">
        <v>44201</v>
      </c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39"/>
    </row>
    <row r="16" spans="2:17" ht="32.25" customHeight="1" x14ac:dyDescent="0.25">
      <c r="B16" s="49" t="s">
        <v>35</v>
      </c>
      <c r="C16" s="50"/>
      <c r="D16" s="50"/>
      <c r="E16" s="50"/>
      <c r="F16" s="50"/>
      <c r="G16" s="50"/>
      <c r="H16" s="50"/>
      <c r="I16" s="50"/>
      <c r="J16" s="50"/>
      <c r="K16" s="51"/>
      <c r="L16" s="14"/>
      <c r="M16" s="14"/>
      <c r="N16" s="14"/>
      <c r="O16" s="14"/>
      <c r="P16" s="14"/>
      <c r="Q16" s="14"/>
    </row>
    <row r="17" spans="2:17" ht="17.399999999999999" x14ac:dyDescent="0.3">
      <c r="B17" s="40" t="s">
        <v>21</v>
      </c>
      <c r="C17" s="41"/>
      <c r="D17" s="41"/>
      <c r="E17" s="42">
        <f>Berechnung!M37</f>
        <v>26291.807116104861</v>
      </c>
      <c r="F17" s="41" t="s">
        <v>27</v>
      </c>
      <c r="G17" s="41"/>
      <c r="H17" s="41"/>
      <c r="I17" s="41"/>
      <c r="J17" s="41"/>
      <c r="K17" s="43"/>
      <c r="L17" s="14"/>
      <c r="M17" s="14"/>
      <c r="N17" s="14"/>
      <c r="O17" s="14"/>
      <c r="P17" s="14"/>
      <c r="Q17" s="14"/>
    </row>
    <row r="18" spans="2:17" x14ac:dyDescent="0.25">
      <c r="B18" s="18" t="s">
        <v>22</v>
      </c>
      <c r="C18" s="19"/>
      <c r="D18" s="19"/>
      <c r="E18" s="19"/>
      <c r="F18" s="19"/>
      <c r="G18" s="19"/>
      <c r="H18" s="19"/>
      <c r="I18" s="19"/>
      <c r="J18" s="19"/>
      <c r="K18" s="38"/>
      <c r="L18" s="14"/>
      <c r="M18" s="14"/>
      <c r="N18" s="14"/>
      <c r="O18" s="14"/>
      <c r="P18" s="14"/>
      <c r="Q18" s="14"/>
    </row>
    <row r="19" spans="2:17" x14ac:dyDescent="0.25">
      <c r="B19" s="18"/>
      <c r="C19" s="19"/>
      <c r="D19" s="19"/>
      <c r="E19" s="19"/>
      <c r="F19" s="19"/>
      <c r="G19" s="19"/>
      <c r="H19" s="19"/>
      <c r="I19" s="19"/>
      <c r="J19" s="19"/>
      <c r="K19" s="38"/>
      <c r="L19" s="14"/>
      <c r="M19" s="14"/>
      <c r="N19" s="14"/>
      <c r="O19" s="14"/>
      <c r="P19" s="14"/>
      <c r="Q19" s="14"/>
    </row>
    <row r="20" spans="2:17" x14ac:dyDescent="0.25">
      <c r="B20" s="18" t="s">
        <v>25</v>
      </c>
      <c r="C20" s="19"/>
      <c r="D20" s="19"/>
      <c r="E20" s="19"/>
      <c r="F20" s="19"/>
      <c r="G20" s="19"/>
      <c r="H20" s="19"/>
      <c r="I20" s="19"/>
      <c r="J20" s="19"/>
      <c r="K20" s="38"/>
      <c r="L20" s="14"/>
      <c r="M20" s="14"/>
      <c r="N20" s="14"/>
      <c r="O20" s="14"/>
      <c r="P20" s="14"/>
      <c r="Q20" s="14"/>
    </row>
    <row r="21" spans="2:17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38"/>
      <c r="L21" s="14"/>
      <c r="M21" s="14"/>
      <c r="N21" s="14"/>
      <c r="O21" s="14"/>
      <c r="P21" s="14"/>
      <c r="Q21" s="14"/>
    </row>
    <row r="22" spans="2:17" x14ac:dyDescent="0.25">
      <c r="B22" s="44">
        <v>2026</v>
      </c>
      <c r="C22" s="45">
        <f>Berechnung!M4</f>
        <v>664.01373283395742</v>
      </c>
      <c r="D22" s="46"/>
      <c r="E22" s="46">
        <v>2042</v>
      </c>
      <c r="F22" s="45">
        <f>Berechnung!M20</f>
        <v>872.65293383270898</v>
      </c>
      <c r="G22" s="19"/>
      <c r="H22" s="19"/>
      <c r="I22" s="19"/>
      <c r="J22" s="19"/>
      <c r="K22" s="38"/>
      <c r="L22" s="14"/>
      <c r="M22" s="14"/>
      <c r="N22" s="14"/>
      <c r="O22" s="14"/>
      <c r="P22" s="14"/>
      <c r="Q22" s="14"/>
    </row>
    <row r="23" spans="2:17" x14ac:dyDescent="0.25">
      <c r="B23" s="44">
        <v>2027</v>
      </c>
      <c r="C23" s="45">
        <f>Berechnung!M5</f>
        <v>661.12671660424462</v>
      </c>
      <c r="D23" s="46"/>
      <c r="E23" s="46">
        <v>2043</v>
      </c>
      <c r="F23" s="45">
        <f>Berechnung!M21</f>
        <v>868.5861423220972</v>
      </c>
      <c r="G23" s="19"/>
      <c r="H23" s="19"/>
      <c r="I23" s="19"/>
      <c r="J23" s="19"/>
      <c r="K23" s="38"/>
      <c r="L23" s="14"/>
      <c r="M23" s="14"/>
      <c r="N23" s="14"/>
      <c r="O23" s="14"/>
      <c r="P23" s="14"/>
      <c r="Q23" s="14"/>
    </row>
    <row r="24" spans="2:17" x14ac:dyDescent="0.25">
      <c r="B24" s="44">
        <v>2028</v>
      </c>
      <c r="C24" s="45">
        <f>Berechnung!M6</f>
        <v>929.58801498127332</v>
      </c>
      <c r="D24" s="46"/>
      <c r="E24" s="46">
        <v>2044</v>
      </c>
      <c r="F24" s="45">
        <f>Berechnung!M22</f>
        <v>864.51935081148565</v>
      </c>
      <c r="G24" s="19"/>
      <c r="H24" s="19"/>
      <c r="I24" s="19"/>
      <c r="J24" s="19"/>
      <c r="K24" s="38"/>
      <c r="L24" s="14"/>
      <c r="M24" s="14"/>
      <c r="N24" s="14"/>
      <c r="O24" s="14"/>
      <c r="P24" s="14"/>
      <c r="Q24" s="14"/>
    </row>
    <row r="25" spans="2:17" x14ac:dyDescent="0.25">
      <c r="B25" s="44">
        <v>2029</v>
      </c>
      <c r="C25" s="45">
        <f>Berechnung!M7</f>
        <v>925.52122347066154</v>
      </c>
      <c r="D25" s="46"/>
      <c r="E25" s="46">
        <v>2045</v>
      </c>
      <c r="F25" s="45">
        <f>Berechnung!M23</f>
        <v>860.45255930087387</v>
      </c>
      <c r="G25" s="19"/>
      <c r="H25" s="19"/>
      <c r="I25" s="19"/>
      <c r="J25" s="19"/>
      <c r="K25" s="38"/>
      <c r="L25" s="14"/>
      <c r="M25" s="14"/>
      <c r="N25" s="14"/>
      <c r="O25" s="14"/>
      <c r="P25" s="14"/>
      <c r="Q25" s="14"/>
    </row>
    <row r="26" spans="2:17" x14ac:dyDescent="0.25">
      <c r="B26" s="44">
        <v>2030</v>
      </c>
      <c r="C26" s="45">
        <f>Berechnung!M8</f>
        <v>921.45443196004987</v>
      </c>
      <c r="D26" s="46"/>
      <c r="E26" s="46">
        <v>2046</v>
      </c>
      <c r="F26" s="45">
        <f>Berechnung!M24</f>
        <v>856.38576779026209</v>
      </c>
      <c r="G26" s="19"/>
      <c r="H26" s="19"/>
      <c r="I26" s="19"/>
      <c r="J26" s="19"/>
      <c r="K26" s="38"/>
      <c r="L26" s="14"/>
      <c r="M26" s="14"/>
      <c r="N26" s="14"/>
      <c r="O26" s="14"/>
      <c r="P26" s="14"/>
      <c r="Q26" s="14"/>
    </row>
    <row r="27" spans="2:17" x14ac:dyDescent="0.25">
      <c r="B27" s="44">
        <v>2031</v>
      </c>
      <c r="C27" s="45">
        <f>Berechnung!M9</f>
        <v>917.38764044943809</v>
      </c>
      <c r="D27" s="46"/>
      <c r="E27" s="46">
        <v>2047</v>
      </c>
      <c r="F27" s="45">
        <f>Berechnung!M25</f>
        <v>852.31897627965031</v>
      </c>
      <c r="G27" s="19"/>
      <c r="H27" s="19"/>
      <c r="I27" s="19"/>
      <c r="J27" s="19"/>
      <c r="K27" s="38"/>
      <c r="L27" s="14"/>
      <c r="M27" s="14"/>
      <c r="N27" s="14"/>
      <c r="O27" s="14"/>
      <c r="P27" s="14"/>
      <c r="Q27" s="14"/>
    </row>
    <row r="28" spans="2:17" x14ac:dyDescent="0.25">
      <c r="B28" s="44">
        <v>2032</v>
      </c>
      <c r="C28" s="45">
        <f>Berechnung!M10</f>
        <v>913.32084893882643</v>
      </c>
      <c r="D28" s="46"/>
      <c r="E28" s="46">
        <v>2048</v>
      </c>
      <c r="F28" s="45">
        <f>Berechnung!M26</f>
        <v>848.25218476903854</v>
      </c>
      <c r="G28" s="19"/>
      <c r="H28" s="19"/>
      <c r="I28" s="19"/>
      <c r="J28" s="19"/>
      <c r="K28" s="38"/>
      <c r="L28" s="14"/>
      <c r="M28" s="14"/>
      <c r="N28" s="14"/>
      <c r="O28" s="14"/>
      <c r="P28" s="14"/>
      <c r="Q28" s="14"/>
    </row>
    <row r="29" spans="2:17" x14ac:dyDescent="0.25">
      <c r="B29" s="44">
        <v>2033</v>
      </c>
      <c r="C29" s="45">
        <f>Berechnung!M11</f>
        <v>909.25405742821465</v>
      </c>
      <c r="D29" s="46"/>
      <c r="E29" s="46">
        <v>2049</v>
      </c>
      <c r="F29" s="45">
        <f>Berechnung!M27</f>
        <v>844.18539325842676</v>
      </c>
      <c r="G29" s="19"/>
      <c r="H29" s="19"/>
      <c r="I29" s="19"/>
      <c r="J29" s="19"/>
      <c r="K29" s="38"/>
      <c r="L29" s="14"/>
      <c r="M29" s="14"/>
      <c r="N29" s="14"/>
      <c r="O29" s="14"/>
      <c r="P29" s="14"/>
      <c r="Q29" s="14"/>
    </row>
    <row r="30" spans="2:17" x14ac:dyDescent="0.25">
      <c r="B30" s="44">
        <v>2034</v>
      </c>
      <c r="C30" s="45">
        <f>Berechnung!M12</f>
        <v>905.18726591760287</v>
      </c>
      <c r="D30" s="46"/>
      <c r="E30" s="46">
        <v>2050</v>
      </c>
      <c r="F30" s="45">
        <f>Berechnung!M28</f>
        <v>840.11860174781521</v>
      </c>
      <c r="G30" s="19"/>
      <c r="H30" s="19"/>
      <c r="I30" s="19"/>
      <c r="J30" s="19"/>
      <c r="K30" s="38"/>
      <c r="L30" s="14"/>
      <c r="M30" s="14"/>
      <c r="N30" s="14"/>
      <c r="O30" s="14"/>
      <c r="P30" s="14"/>
      <c r="Q30" s="14"/>
    </row>
    <row r="31" spans="2:17" x14ac:dyDescent="0.25">
      <c r="B31" s="44">
        <v>2035</v>
      </c>
      <c r="C31" s="45">
        <f>Berechnung!M13</f>
        <v>901.12047440699109</v>
      </c>
      <c r="D31" s="46"/>
      <c r="E31" s="46">
        <v>2051</v>
      </c>
      <c r="F31" s="45">
        <f>Berechnung!M29</f>
        <v>836.05181023720343</v>
      </c>
      <c r="G31" s="19"/>
      <c r="H31" s="19"/>
      <c r="I31" s="19"/>
      <c r="J31" s="19"/>
      <c r="K31" s="38"/>
      <c r="L31" s="14"/>
      <c r="M31" s="14"/>
      <c r="N31" s="14"/>
      <c r="O31" s="14"/>
      <c r="P31" s="14"/>
      <c r="Q31" s="14"/>
    </row>
    <row r="32" spans="2:17" x14ac:dyDescent="0.25">
      <c r="B32" s="44">
        <v>2036</v>
      </c>
      <c r="C32" s="45">
        <f>Berechnung!M14</f>
        <v>897.05368289637931</v>
      </c>
      <c r="D32" s="46"/>
      <c r="E32" s="46">
        <v>2052</v>
      </c>
      <c r="F32" s="45">
        <f>Berechnung!M30</f>
        <v>831.98501872659165</v>
      </c>
      <c r="G32" s="19"/>
      <c r="H32" s="19"/>
      <c r="I32" s="19"/>
      <c r="J32" s="19"/>
      <c r="K32" s="38"/>
      <c r="L32" s="14"/>
      <c r="M32" s="14"/>
      <c r="N32" s="14"/>
      <c r="O32" s="14"/>
      <c r="P32" s="14"/>
      <c r="Q32" s="14"/>
    </row>
    <row r="33" spans="2:17" x14ac:dyDescent="0.25">
      <c r="B33" s="44">
        <v>2037</v>
      </c>
      <c r="C33" s="45">
        <f>Berechnung!M15</f>
        <v>892.98689138576754</v>
      </c>
      <c r="D33" s="46"/>
      <c r="E33" s="46">
        <v>2053</v>
      </c>
      <c r="F33" s="45">
        <f>Berechnung!M31</f>
        <v>827.91822721597998</v>
      </c>
      <c r="G33" s="19"/>
      <c r="H33" s="19"/>
      <c r="I33" s="19"/>
      <c r="J33" s="19"/>
      <c r="K33" s="38"/>
      <c r="L33" s="14"/>
      <c r="M33" s="14"/>
      <c r="N33" s="14"/>
      <c r="O33" s="14"/>
      <c r="P33" s="14"/>
      <c r="Q33" s="14"/>
    </row>
    <row r="34" spans="2:17" x14ac:dyDescent="0.25">
      <c r="B34" s="44">
        <v>2038</v>
      </c>
      <c r="C34" s="45">
        <f>Berechnung!M16</f>
        <v>888.92009987515576</v>
      </c>
      <c r="D34" s="46"/>
      <c r="E34" s="46">
        <v>2054</v>
      </c>
      <c r="F34" s="45">
        <f>Berechnung!M32</f>
        <v>823.8514357053682</v>
      </c>
      <c r="G34" s="19"/>
      <c r="H34" s="19"/>
      <c r="I34" s="19"/>
      <c r="J34" s="19"/>
      <c r="K34" s="38"/>
      <c r="L34" s="14"/>
      <c r="M34" s="14"/>
      <c r="N34" s="14"/>
      <c r="O34" s="14"/>
      <c r="P34" s="14"/>
      <c r="Q34" s="14"/>
    </row>
    <row r="35" spans="2:17" x14ac:dyDescent="0.25">
      <c r="B35" s="44">
        <v>2039</v>
      </c>
      <c r="C35" s="45">
        <f>Berechnung!M17</f>
        <v>884.8533083645442</v>
      </c>
      <c r="D35" s="46"/>
      <c r="E35" s="46">
        <v>2055</v>
      </c>
      <c r="F35" s="45">
        <f>Berechnung!M33</f>
        <v>819.78464419475642</v>
      </c>
      <c r="G35" s="19"/>
      <c r="H35" s="19"/>
      <c r="I35" s="19"/>
      <c r="J35" s="19"/>
      <c r="K35" s="38"/>
      <c r="L35" s="14"/>
      <c r="M35" s="14"/>
      <c r="N35" s="14"/>
      <c r="O35" s="14"/>
      <c r="P35" s="14"/>
      <c r="Q35" s="14"/>
    </row>
    <row r="36" spans="2:17" x14ac:dyDescent="0.25">
      <c r="B36" s="44">
        <v>2040</v>
      </c>
      <c r="C36" s="45">
        <f>Berechnung!M18</f>
        <v>880.78651685393243</v>
      </c>
      <c r="D36" s="46"/>
      <c r="E36" s="46">
        <v>2056</v>
      </c>
      <c r="F36" s="45">
        <f>Berechnung!M34</f>
        <v>238.31460674157299</v>
      </c>
      <c r="G36" s="19"/>
      <c r="H36" s="19"/>
      <c r="I36" s="19"/>
      <c r="J36" s="19"/>
      <c r="K36" s="38"/>
      <c r="L36" s="14"/>
      <c r="M36" s="14"/>
      <c r="N36" s="14"/>
      <c r="O36" s="14"/>
      <c r="P36" s="14"/>
      <c r="Q36" s="14"/>
    </row>
    <row r="37" spans="2:17" x14ac:dyDescent="0.25">
      <c r="B37" s="44">
        <v>2041</v>
      </c>
      <c r="C37" s="45">
        <f>Berechnung!M19</f>
        <v>876.71972534332065</v>
      </c>
      <c r="D37" s="46"/>
      <c r="E37" s="46">
        <v>2057</v>
      </c>
      <c r="F37" s="45">
        <f>Berechnung!M35</f>
        <v>237.13483146067409</v>
      </c>
      <c r="G37" s="19"/>
      <c r="H37" s="19"/>
      <c r="I37" s="19"/>
      <c r="J37" s="19"/>
      <c r="K37" s="38"/>
      <c r="L37" s="14"/>
      <c r="M37" s="14"/>
      <c r="N37" s="14"/>
      <c r="O37" s="14"/>
      <c r="P37" s="14"/>
      <c r="Q37" s="14"/>
    </row>
    <row r="38" spans="2:17" ht="14.4" thickBot="1" x14ac:dyDescent="0.3">
      <c r="B38" s="25"/>
      <c r="C38" s="26"/>
      <c r="D38" s="26"/>
      <c r="E38" s="26"/>
      <c r="F38" s="26"/>
      <c r="G38" s="26"/>
      <c r="H38" s="26"/>
      <c r="I38" s="26"/>
      <c r="J38" s="26"/>
      <c r="K38" s="39"/>
      <c r="L38" s="14"/>
      <c r="M38" s="14"/>
      <c r="N38" s="14"/>
      <c r="O38" s="14"/>
      <c r="P38" s="14"/>
      <c r="Q38" s="14"/>
    </row>
    <row r="39" spans="2:17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</sheetData>
  <sheetProtection algorithmName="SHA-512" hashValue="TLJo1OYcrZznXZI/Jy4AFrbk3XAsWG98Bp2/76gR9lU8OuoBzSJb63fnrkM7RIsRizaais2q6ETQUR9yHZD2fA==" saltValue="4k1nYtrtbNWpPhIqCzgKpQ==" spinCount="100000" sheet="1" objects="1" scenarios="1"/>
  <mergeCells count="1">
    <mergeCell ref="B16:K16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workbookViewId="0">
      <selection activeCell="J9" sqref="J9"/>
    </sheetView>
  </sheetViews>
  <sheetFormatPr baseColWidth="10" defaultColWidth="11" defaultRowHeight="13.8" x14ac:dyDescent="0.25"/>
  <cols>
    <col min="1" max="1" width="10.69921875" customWidth="1"/>
    <col min="2" max="2" width="8.5" customWidth="1"/>
    <col min="3" max="6" width="14.59765625" customWidth="1"/>
  </cols>
  <sheetData>
    <row r="1" spans="1:13" ht="18" customHeight="1" x14ac:dyDescent="0.25">
      <c r="A1" s="52" t="s">
        <v>4</v>
      </c>
      <c r="B1" s="53" t="s">
        <v>3</v>
      </c>
      <c r="C1" s="54" t="s">
        <v>5</v>
      </c>
      <c r="D1" s="54"/>
      <c r="E1" s="53" t="s">
        <v>7</v>
      </c>
      <c r="F1" s="53"/>
      <c r="G1" s="52" t="s">
        <v>8</v>
      </c>
      <c r="H1" s="2" t="s">
        <v>0</v>
      </c>
      <c r="I1" s="2" t="s">
        <v>10</v>
      </c>
      <c r="J1" s="4" t="s">
        <v>2</v>
      </c>
      <c r="K1" s="2" t="s">
        <v>11</v>
      </c>
      <c r="M1" s="11" t="s">
        <v>20</v>
      </c>
    </row>
    <row r="2" spans="1:13" ht="18" customHeight="1" x14ac:dyDescent="0.25">
      <c r="A2" s="52"/>
      <c r="B2" s="53"/>
      <c r="C2" s="3" t="s">
        <v>6</v>
      </c>
      <c r="D2" s="3" t="s">
        <v>1</v>
      </c>
      <c r="E2" s="3" t="s">
        <v>6</v>
      </c>
      <c r="F2" s="3" t="s">
        <v>1</v>
      </c>
      <c r="G2" s="52"/>
      <c r="H2" s="13">
        <f>'Meine Kosten'!E5</f>
        <v>5.0000000000000001E-3</v>
      </c>
      <c r="I2" s="3" t="s">
        <v>9</v>
      </c>
      <c r="J2" s="3" t="s">
        <v>9</v>
      </c>
      <c r="K2" s="9">
        <v>178000</v>
      </c>
    </row>
    <row r="3" spans="1:13" ht="18" customHeight="1" x14ac:dyDescent="0.25">
      <c r="A3" s="7">
        <v>0</v>
      </c>
      <c r="B3" s="8">
        <v>2025</v>
      </c>
      <c r="C3" s="5">
        <f>'Meine Kosten'!E6-3000000</f>
        <v>18500000</v>
      </c>
      <c r="D3" s="5">
        <v>0</v>
      </c>
      <c r="E3" s="1"/>
      <c r="F3" s="6">
        <v>0</v>
      </c>
      <c r="G3" s="9">
        <f>IF(C3+E3-D3-F3&lt;0,0,C3+E3-D3-F3)</f>
        <v>18500000</v>
      </c>
      <c r="H3" s="1"/>
    </row>
    <row r="4" spans="1:13" ht="18" customHeight="1" x14ac:dyDescent="0.25">
      <c r="A4" s="8">
        <v>1</v>
      </c>
      <c r="B4" s="8">
        <v>2026</v>
      </c>
      <c r="C4" s="1"/>
      <c r="D4" s="9">
        <f>IF(A4&lt;31,C$3/30,0)</f>
        <v>616666.66666666663</v>
      </c>
      <c r="E4" s="1"/>
      <c r="F4" s="6">
        <v>0</v>
      </c>
      <c r="G4" s="9">
        <f>IF(G3+C4+E4-D4-F4&lt;0,0,G3+C4+E4-D4-F4)</f>
        <v>17883333.333333332</v>
      </c>
      <c r="H4" s="9">
        <f>H$2*G3</f>
        <v>92500</v>
      </c>
      <c r="J4" s="9">
        <f>D4+F4+H4+I4</f>
        <v>709166.66666666663</v>
      </c>
      <c r="K4" s="10">
        <f>J4/K$2</f>
        <v>3.9840823970037449</v>
      </c>
      <c r="M4" s="12">
        <f>'Meine Kosten'!$E$4/60*K4</f>
        <v>664.01373283395742</v>
      </c>
    </row>
    <row r="5" spans="1:13" ht="18" customHeight="1" x14ac:dyDescent="0.25">
      <c r="A5" s="8">
        <v>2</v>
      </c>
      <c r="B5" s="8">
        <v>2027</v>
      </c>
      <c r="C5" s="1"/>
      <c r="D5" s="9">
        <f t="shared" ref="D5:D35" si="0">IF(A5&lt;31,C$3/30,0)</f>
        <v>616666.66666666663</v>
      </c>
      <c r="E5" s="6">
        <f>'Meine Kosten'!E7+'Meine Kosten'!E8</f>
        <v>7560000</v>
      </c>
      <c r="F5" s="6">
        <v>0</v>
      </c>
      <c r="G5" s="9">
        <f t="shared" ref="G5:G6" si="1">IF(G4+C5+E5-D5-F5&lt;0,0,G4+C5+E5-D5-F5)</f>
        <v>24826666.666666664</v>
      </c>
      <c r="H5" s="9">
        <f t="shared" ref="H5:H35" si="2">H$2*G4</f>
        <v>89416.666666666657</v>
      </c>
      <c r="J5" s="9">
        <f t="shared" ref="J5:J6" si="3">D5+F5+H5+I5</f>
        <v>706083.33333333326</v>
      </c>
      <c r="K5" s="10">
        <f t="shared" ref="K5:K35" si="4">J5/K$2</f>
        <v>3.9667602996254678</v>
      </c>
      <c r="M5" s="12">
        <f>'Meine Kosten'!$E$4/60*K5</f>
        <v>661.12671660424462</v>
      </c>
    </row>
    <row r="6" spans="1:13" ht="18" customHeight="1" x14ac:dyDescent="0.25">
      <c r="A6" s="8">
        <v>3</v>
      </c>
      <c r="B6" s="8">
        <v>2028</v>
      </c>
      <c r="C6" s="1"/>
      <c r="D6" s="9">
        <f t="shared" si="0"/>
        <v>616666.66666666663</v>
      </c>
      <c r="E6" s="1"/>
      <c r="F6" s="9">
        <f>IF(A6&lt;33,E$5/30,0)</f>
        <v>252000</v>
      </c>
      <c r="G6" s="9">
        <f t="shared" si="1"/>
        <v>23957999.999999996</v>
      </c>
      <c r="H6" s="9">
        <f t="shared" si="2"/>
        <v>124133.33333333333</v>
      </c>
      <c r="J6" s="9">
        <f t="shared" si="3"/>
        <v>992800</v>
      </c>
      <c r="K6" s="10">
        <f t="shared" si="4"/>
        <v>5.5775280898876405</v>
      </c>
      <c r="M6" s="12">
        <f>'Meine Kosten'!$E$4/60*K6</f>
        <v>929.58801498127332</v>
      </c>
    </row>
    <row r="7" spans="1:13" ht="18" customHeight="1" x14ac:dyDescent="0.25">
      <c r="A7" s="8">
        <v>4</v>
      </c>
      <c r="B7" s="8">
        <v>2029</v>
      </c>
      <c r="C7" s="1"/>
      <c r="D7" s="9">
        <f t="shared" si="0"/>
        <v>616666.66666666663</v>
      </c>
      <c r="E7" s="1"/>
      <c r="F7" s="9">
        <f t="shared" ref="F7:F35" si="5">IF(A7&lt;33,E$5/30,0)</f>
        <v>252000</v>
      </c>
      <c r="G7" s="9">
        <f t="shared" ref="G7:G35" si="6">IF(G6+C7+E7-D7-F7&lt;0,0,G6+C7+E7-D7-F7)</f>
        <v>23089333.333333328</v>
      </c>
      <c r="H7" s="9">
        <f t="shared" si="2"/>
        <v>119789.99999999999</v>
      </c>
      <c r="J7" s="9">
        <f t="shared" ref="J7:J35" si="7">D7+F7+H7+I7</f>
        <v>988456.66666666663</v>
      </c>
      <c r="K7" s="10">
        <f t="shared" si="4"/>
        <v>5.5531273408239699</v>
      </c>
      <c r="M7" s="12">
        <f>'Meine Kosten'!$E$4/60*K7</f>
        <v>925.52122347066154</v>
      </c>
    </row>
    <row r="8" spans="1:13" ht="18" customHeight="1" x14ac:dyDescent="0.25">
      <c r="A8" s="8">
        <v>5</v>
      </c>
      <c r="B8" s="8">
        <v>2030</v>
      </c>
      <c r="C8" s="1"/>
      <c r="D8" s="9">
        <f t="shared" si="0"/>
        <v>616666.66666666663</v>
      </c>
      <c r="E8" s="1"/>
      <c r="F8" s="9">
        <f t="shared" si="5"/>
        <v>252000</v>
      </c>
      <c r="G8" s="9">
        <f t="shared" si="6"/>
        <v>22220666.66666666</v>
      </c>
      <c r="H8" s="9">
        <f t="shared" si="2"/>
        <v>115446.66666666664</v>
      </c>
      <c r="J8" s="9">
        <f t="shared" si="7"/>
        <v>984113.33333333326</v>
      </c>
      <c r="K8" s="10">
        <f t="shared" si="4"/>
        <v>5.5287265917602992</v>
      </c>
      <c r="M8" s="12">
        <f>'Meine Kosten'!$E$4/60*K8</f>
        <v>921.45443196004987</v>
      </c>
    </row>
    <row r="9" spans="1:13" ht="18" customHeight="1" x14ac:dyDescent="0.25">
      <c r="A9" s="8">
        <v>6</v>
      </c>
      <c r="B9" s="8">
        <v>2031</v>
      </c>
      <c r="C9" s="1"/>
      <c r="D9" s="9">
        <f t="shared" si="0"/>
        <v>616666.66666666663</v>
      </c>
      <c r="E9" s="1"/>
      <c r="F9" s="9">
        <f t="shared" si="5"/>
        <v>252000</v>
      </c>
      <c r="G9" s="9">
        <f t="shared" si="6"/>
        <v>21351999.999999993</v>
      </c>
      <c r="H9" s="9">
        <f t="shared" si="2"/>
        <v>111103.3333333333</v>
      </c>
      <c r="J9" s="9">
        <f t="shared" si="7"/>
        <v>979769.99999999988</v>
      </c>
      <c r="K9" s="10">
        <f t="shared" si="4"/>
        <v>5.5043258426966286</v>
      </c>
      <c r="M9" s="12">
        <f>'Meine Kosten'!$E$4/60*K9</f>
        <v>917.38764044943809</v>
      </c>
    </row>
    <row r="10" spans="1:13" ht="18" customHeight="1" x14ac:dyDescent="0.25">
      <c r="A10" s="8">
        <v>7</v>
      </c>
      <c r="B10" s="8">
        <v>2032</v>
      </c>
      <c r="C10" s="1"/>
      <c r="D10" s="9">
        <f t="shared" si="0"/>
        <v>616666.66666666663</v>
      </c>
      <c r="E10" s="1"/>
      <c r="F10" s="9">
        <f t="shared" si="5"/>
        <v>252000</v>
      </c>
      <c r="G10" s="9">
        <f t="shared" si="6"/>
        <v>20483333.333333325</v>
      </c>
      <c r="H10" s="9">
        <f t="shared" si="2"/>
        <v>106759.99999999997</v>
      </c>
      <c r="J10" s="9">
        <f t="shared" si="7"/>
        <v>975426.66666666663</v>
      </c>
      <c r="K10" s="10">
        <f t="shared" si="4"/>
        <v>5.4799250936329589</v>
      </c>
      <c r="M10" s="12">
        <f>'Meine Kosten'!$E$4/60*K10</f>
        <v>913.32084893882643</v>
      </c>
    </row>
    <row r="11" spans="1:13" ht="18" customHeight="1" x14ac:dyDescent="0.25">
      <c r="A11" s="8">
        <v>8</v>
      </c>
      <c r="B11" s="8">
        <v>2033</v>
      </c>
      <c r="C11" s="1"/>
      <c r="D11" s="9">
        <f t="shared" si="0"/>
        <v>616666.66666666663</v>
      </c>
      <c r="E11" s="1"/>
      <c r="F11" s="9">
        <f t="shared" si="5"/>
        <v>252000</v>
      </c>
      <c r="G11" s="9">
        <f t="shared" si="6"/>
        <v>19614666.666666657</v>
      </c>
      <c r="H11" s="9">
        <f t="shared" si="2"/>
        <v>102416.66666666663</v>
      </c>
      <c r="J11" s="9">
        <f t="shared" si="7"/>
        <v>971083.33333333326</v>
      </c>
      <c r="K11" s="10">
        <f t="shared" si="4"/>
        <v>5.4555243445692883</v>
      </c>
      <c r="M11" s="12">
        <f>'Meine Kosten'!$E$4/60*K11</f>
        <v>909.25405742821465</v>
      </c>
    </row>
    <row r="12" spans="1:13" ht="18" customHeight="1" x14ac:dyDescent="0.25">
      <c r="A12" s="8">
        <v>9</v>
      </c>
      <c r="B12" s="8">
        <v>2034</v>
      </c>
      <c r="C12" s="1"/>
      <c r="D12" s="9">
        <f t="shared" si="0"/>
        <v>616666.66666666663</v>
      </c>
      <c r="E12" s="1"/>
      <c r="F12" s="9">
        <f t="shared" si="5"/>
        <v>252000</v>
      </c>
      <c r="G12" s="9">
        <f t="shared" si="6"/>
        <v>18745999.999999989</v>
      </c>
      <c r="H12" s="9">
        <f t="shared" si="2"/>
        <v>98073.333333333285</v>
      </c>
      <c r="J12" s="9">
        <f t="shared" si="7"/>
        <v>966739.99999999988</v>
      </c>
      <c r="K12" s="10">
        <f t="shared" si="4"/>
        <v>5.4311235955056176</v>
      </c>
      <c r="M12" s="12">
        <f>'Meine Kosten'!$E$4/60*K12</f>
        <v>905.18726591760287</v>
      </c>
    </row>
    <row r="13" spans="1:13" ht="18" customHeight="1" x14ac:dyDescent="0.25">
      <c r="A13" s="8">
        <v>10</v>
      </c>
      <c r="B13" s="8">
        <v>2035</v>
      </c>
      <c r="C13" s="1"/>
      <c r="D13" s="9">
        <f t="shared" si="0"/>
        <v>616666.66666666663</v>
      </c>
      <c r="E13" s="1"/>
      <c r="F13" s="9">
        <f t="shared" si="5"/>
        <v>252000</v>
      </c>
      <c r="G13" s="9">
        <f t="shared" si="6"/>
        <v>17877333.333333321</v>
      </c>
      <c r="H13" s="9">
        <f t="shared" si="2"/>
        <v>93729.999999999942</v>
      </c>
      <c r="J13" s="9">
        <f t="shared" si="7"/>
        <v>962396.66666666651</v>
      </c>
      <c r="K13" s="10">
        <f t="shared" si="4"/>
        <v>5.406722846441947</v>
      </c>
      <c r="M13" s="12">
        <f>'Meine Kosten'!$E$4/60*K13</f>
        <v>901.12047440699109</v>
      </c>
    </row>
    <row r="14" spans="1:13" ht="18" customHeight="1" x14ac:dyDescent="0.25">
      <c r="A14" s="8">
        <v>11</v>
      </c>
      <c r="B14" s="8">
        <v>2036</v>
      </c>
      <c r="C14" s="1"/>
      <c r="D14" s="9">
        <f t="shared" si="0"/>
        <v>616666.66666666663</v>
      </c>
      <c r="E14" s="1"/>
      <c r="F14" s="9">
        <f t="shared" si="5"/>
        <v>252000</v>
      </c>
      <c r="G14" s="9">
        <f t="shared" si="6"/>
        <v>17008666.666666653</v>
      </c>
      <c r="H14" s="9">
        <f t="shared" si="2"/>
        <v>89386.666666666613</v>
      </c>
      <c r="J14" s="9">
        <f t="shared" si="7"/>
        <v>958053.33333333326</v>
      </c>
      <c r="K14" s="10">
        <f t="shared" si="4"/>
        <v>5.3823220973782764</v>
      </c>
      <c r="M14" s="12">
        <f>'Meine Kosten'!$E$4/60*K14</f>
        <v>897.05368289637931</v>
      </c>
    </row>
    <row r="15" spans="1:13" ht="18" customHeight="1" x14ac:dyDescent="0.25">
      <c r="A15" s="8">
        <v>12</v>
      </c>
      <c r="B15" s="8">
        <v>2037</v>
      </c>
      <c r="C15" s="1"/>
      <c r="D15" s="9">
        <f t="shared" si="0"/>
        <v>616666.66666666663</v>
      </c>
      <c r="E15" s="1"/>
      <c r="F15" s="9">
        <f t="shared" si="5"/>
        <v>252000</v>
      </c>
      <c r="G15" s="9">
        <f t="shared" si="6"/>
        <v>16139999.999999987</v>
      </c>
      <c r="H15" s="9">
        <f t="shared" si="2"/>
        <v>85043.33333333327</v>
      </c>
      <c r="J15" s="9">
        <f t="shared" si="7"/>
        <v>953709.99999999988</v>
      </c>
      <c r="K15" s="10">
        <f t="shared" si="4"/>
        <v>5.3579213483146058</v>
      </c>
      <c r="M15" s="12">
        <f>'Meine Kosten'!$E$4/60*K15</f>
        <v>892.98689138576754</v>
      </c>
    </row>
    <row r="16" spans="1:13" ht="18" customHeight="1" x14ac:dyDescent="0.25">
      <c r="A16" s="8">
        <v>13</v>
      </c>
      <c r="B16" s="8">
        <v>2038</v>
      </c>
      <c r="C16" s="1"/>
      <c r="D16" s="9">
        <f t="shared" si="0"/>
        <v>616666.66666666663</v>
      </c>
      <c r="E16" s="1"/>
      <c r="F16" s="9">
        <f t="shared" si="5"/>
        <v>252000</v>
      </c>
      <c r="G16" s="9">
        <f t="shared" si="6"/>
        <v>15271333.333333321</v>
      </c>
      <c r="H16" s="9">
        <f t="shared" si="2"/>
        <v>80699.999999999942</v>
      </c>
      <c r="J16" s="9">
        <f t="shared" si="7"/>
        <v>949366.66666666651</v>
      </c>
      <c r="K16" s="10">
        <f t="shared" si="4"/>
        <v>5.3335205992509351</v>
      </c>
      <c r="M16" s="12">
        <f>'Meine Kosten'!$E$4/60*K16</f>
        <v>888.92009987515576</v>
      </c>
    </row>
    <row r="17" spans="1:13" ht="18" customHeight="1" x14ac:dyDescent="0.25">
      <c r="A17" s="8">
        <v>14</v>
      </c>
      <c r="B17" s="8">
        <v>2039</v>
      </c>
      <c r="C17" s="1"/>
      <c r="D17" s="9">
        <f t="shared" si="0"/>
        <v>616666.66666666663</v>
      </c>
      <c r="E17" s="1"/>
      <c r="F17" s="9">
        <f t="shared" si="5"/>
        <v>252000</v>
      </c>
      <c r="G17" s="9">
        <f t="shared" si="6"/>
        <v>14402666.666666655</v>
      </c>
      <c r="H17" s="9">
        <f t="shared" si="2"/>
        <v>76356.666666666613</v>
      </c>
      <c r="J17" s="9">
        <f t="shared" si="7"/>
        <v>945023.33333333326</v>
      </c>
      <c r="K17" s="10">
        <f t="shared" si="4"/>
        <v>5.3091198501872654</v>
      </c>
      <c r="M17" s="12">
        <f>'Meine Kosten'!$E$4/60*K17</f>
        <v>884.8533083645442</v>
      </c>
    </row>
    <row r="18" spans="1:13" ht="18" customHeight="1" x14ac:dyDescent="0.25">
      <c r="A18" s="8">
        <v>15</v>
      </c>
      <c r="B18" s="8">
        <v>2040</v>
      </c>
      <c r="C18" s="1"/>
      <c r="D18" s="9">
        <f t="shared" si="0"/>
        <v>616666.66666666663</v>
      </c>
      <c r="E18" s="1"/>
      <c r="F18" s="9">
        <f t="shared" si="5"/>
        <v>252000</v>
      </c>
      <c r="G18" s="9">
        <f t="shared" si="6"/>
        <v>13533999.999999989</v>
      </c>
      <c r="H18" s="9">
        <f t="shared" si="2"/>
        <v>72013.33333333327</v>
      </c>
      <c r="J18" s="9">
        <f t="shared" si="7"/>
        <v>940679.99999999988</v>
      </c>
      <c r="K18" s="10">
        <f t="shared" si="4"/>
        <v>5.2847191011235948</v>
      </c>
      <c r="M18" s="12">
        <f>'Meine Kosten'!$E$4/60*K18</f>
        <v>880.78651685393243</v>
      </c>
    </row>
    <row r="19" spans="1:13" ht="18" customHeight="1" x14ac:dyDescent="0.25">
      <c r="A19" s="8">
        <v>16</v>
      </c>
      <c r="B19" s="8">
        <v>2041</v>
      </c>
      <c r="C19" s="1"/>
      <c r="D19" s="9">
        <f t="shared" si="0"/>
        <v>616666.66666666663</v>
      </c>
      <c r="E19" s="1"/>
      <c r="F19" s="9">
        <f t="shared" si="5"/>
        <v>252000</v>
      </c>
      <c r="G19" s="9">
        <f t="shared" si="6"/>
        <v>12665333.333333323</v>
      </c>
      <c r="H19" s="9">
        <f t="shared" si="2"/>
        <v>67669.999999999942</v>
      </c>
      <c r="J19" s="9">
        <f t="shared" si="7"/>
        <v>936336.66666666651</v>
      </c>
      <c r="K19" s="10">
        <f t="shared" si="4"/>
        <v>5.2603183520599242</v>
      </c>
      <c r="M19" s="12">
        <f>'Meine Kosten'!$E$4/60*K19</f>
        <v>876.71972534332065</v>
      </c>
    </row>
    <row r="20" spans="1:13" ht="18" customHeight="1" x14ac:dyDescent="0.25">
      <c r="A20" s="8">
        <v>17</v>
      </c>
      <c r="B20" s="8">
        <v>2042</v>
      </c>
      <c r="C20" s="1"/>
      <c r="D20" s="9">
        <f t="shared" si="0"/>
        <v>616666.66666666663</v>
      </c>
      <c r="E20" s="1"/>
      <c r="F20" s="9">
        <f t="shared" si="5"/>
        <v>252000</v>
      </c>
      <c r="G20" s="9">
        <f t="shared" si="6"/>
        <v>11796666.666666657</v>
      </c>
      <c r="H20" s="9">
        <f t="shared" si="2"/>
        <v>63326.666666666613</v>
      </c>
      <c r="J20" s="9">
        <f t="shared" si="7"/>
        <v>931993.33333333326</v>
      </c>
      <c r="K20" s="10">
        <f t="shared" si="4"/>
        <v>5.2359176029962544</v>
      </c>
      <c r="M20" s="12">
        <f>'Meine Kosten'!$E$4/60*K20</f>
        <v>872.65293383270898</v>
      </c>
    </row>
    <row r="21" spans="1:13" ht="18" customHeight="1" x14ac:dyDescent="0.25">
      <c r="A21" s="8">
        <v>18</v>
      </c>
      <c r="B21" s="8">
        <v>2043</v>
      </c>
      <c r="C21" s="1"/>
      <c r="D21" s="9">
        <f t="shared" si="0"/>
        <v>616666.66666666663</v>
      </c>
      <c r="E21" s="1"/>
      <c r="F21" s="9">
        <f t="shared" si="5"/>
        <v>252000</v>
      </c>
      <c r="G21" s="9">
        <f t="shared" si="6"/>
        <v>10927999.999999991</v>
      </c>
      <c r="H21" s="9">
        <f t="shared" si="2"/>
        <v>58983.333333333285</v>
      </c>
      <c r="J21" s="9">
        <f t="shared" si="7"/>
        <v>927649.99999999988</v>
      </c>
      <c r="K21" s="10">
        <f t="shared" si="4"/>
        <v>5.2115168539325838</v>
      </c>
      <c r="M21" s="12">
        <f>'Meine Kosten'!$E$4/60*K21</f>
        <v>868.5861423220972</v>
      </c>
    </row>
    <row r="22" spans="1:13" ht="18" customHeight="1" x14ac:dyDescent="0.25">
      <c r="A22" s="8">
        <v>19</v>
      </c>
      <c r="B22" s="8">
        <v>2044</v>
      </c>
      <c r="C22" s="1"/>
      <c r="D22" s="9">
        <f t="shared" si="0"/>
        <v>616666.66666666663</v>
      </c>
      <c r="E22" s="1"/>
      <c r="F22" s="9">
        <f t="shared" si="5"/>
        <v>252000</v>
      </c>
      <c r="G22" s="9">
        <f t="shared" si="6"/>
        <v>10059333.333333325</v>
      </c>
      <c r="H22" s="9">
        <f t="shared" si="2"/>
        <v>54639.999999999956</v>
      </c>
      <c r="J22" s="9">
        <f t="shared" si="7"/>
        <v>923306.66666666663</v>
      </c>
      <c r="K22" s="10">
        <f t="shared" si="4"/>
        <v>5.1871161048689141</v>
      </c>
      <c r="M22" s="12">
        <f>'Meine Kosten'!$E$4/60*K22</f>
        <v>864.51935081148565</v>
      </c>
    </row>
    <row r="23" spans="1:13" ht="18" customHeight="1" x14ac:dyDescent="0.25">
      <c r="A23" s="8">
        <v>20</v>
      </c>
      <c r="B23" s="8">
        <v>2045</v>
      </c>
      <c r="C23" s="1"/>
      <c r="D23" s="9">
        <f t="shared" si="0"/>
        <v>616666.66666666663</v>
      </c>
      <c r="E23" s="1"/>
      <c r="F23" s="9">
        <f t="shared" si="5"/>
        <v>252000</v>
      </c>
      <c r="G23" s="9">
        <f t="shared" si="6"/>
        <v>9190666.6666666586</v>
      </c>
      <c r="H23" s="9">
        <f t="shared" si="2"/>
        <v>50296.666666666628</v>
      </c>
      <c r="J23" s="9">
        <f t="shared" si="7"/>
        <v>918963.33333333326</v>
      </c>
      <c r="K23" s="10">
        <f t="shared" si="4"/>
        <v>5.1627153558052434</v>
      </c>
      <c r="M23" s="12">
        <f>'Meine Kosten'!$E$4/60*K23</f>
        <v>860.45255930087387</v>
      </c>
    </row>
    <row r="24" spans="1:13" ht="18" customHeight="1" x14ac:dyDescent="0.25">
      <c r="A24" s="8">
        <v>21</v>
      </c>
      <c r="B24" s="8">
        <v>2046</v>
      </c>
      <c r="C24" s="1"/>
      <c r="D24" s="9">
        <f t="shared" si="0"/>
        <v>616666.66666666663</v>
      </c>
      <c r="E24" s="1"/>
      <c r="F24" s="9">
        <f t="shared" si="5"/>
        <v>252000</v>
      </c>
      <c r="G24" s="9">
        <f t="shared" si="6"/>
        <v>8321999.9999999925</v>
      </c>
      <c r="H24" s="9">
        <f t="shared" si="2"/>
        <v>45953.333333333292</v>
      </c>
      <c r="J24" s="9">
        <f t="shared" si="7"/>
        <v>914619.99999999988</v>
      </c>
      <c r="K24" s="10">
        <f t="shared" si="4"/>
        <v>5.1383146067415728</v>
      </c>
      <c r="M24" s="12">
        <f>'Meine Kosten'!$E$4/60*K24</f>
        <v>856.38576779026209</v>
      </c>
    </row>
    <row r="25" spans="1:13" ht="18" customHeight="1" x14ac:dyDescent="0.25">
      <c r="A25" s="8">
        <v>22</v>
      </c>
      <c r="B25" s="8">
        <v>2047</v>
      </c>
      <c r="C25" s="1"/>
      <c r="D25" s="9">
        <f t="shared" si="0"/>
        <v>616666.66666666663</v>
      </c>
      <c r="E25" s="1"/>
      <c r="F25" s="9">
        <f t="shared" si="5"/>
        <v>252000</v>
      </c>
      <c r="G25" s="9">
        <f t="shared" si="6"/>
        <v>7453333.3333333256</v>
      </c>
      <c r="H25" s="9">
        <f t="shared" si="2"/>
        <v>41609.999999999964</v>
      </c>
      <c r="J25" s="9">
        <f t="shared" si="7"/>
        <v>910276.66666666663</v>
      </c>
      <c r="K25" s="10">
        <f t="shared" si="4"/>
        <v>5.1139138576779022</v>
      </c>
      <c r="M25" s="12">
        <f>'Meine Kosten'!$E$4/60*K25</f>
        <v>852.31897627965031</v>
      </c>
    </row>
    <row r="26" spans="1:13" ht="18" customHeight="1" x14ac:dyDescent="0.25">
      <c r="A26" s="8">
        <v>23</v>
      </c>
      <c r="B26" s="8">
        <v>2048</v>
      </c>
      <c r="C26" s="1"/>
      <c r="D26" s="9">
        <f t="shared" si="0"/>
        <v>616666.66666666663</v>
      </c>
      <c r="E26" s="1"/>
      <c r="F26" s="9">
        <f t="shared" si="5"/>
        <v>252000</v>
      </c>
      <c r="G26" s="9">
        <f t="shared" si="6"/>
        <v>6584666.6666666586</v>
      </c>
      <c r="H26" s="9">
        <f t="shared" si="2"/>
        <v>37266.666666666628</v>
      </c>
      <c r="J26" s="9">
        <f t="shared" si="7"/>
        <v>905933.33333333326</v>
      </c>
      <c r="K26" s="10">
        <f t="shared" si="4"/>
        <v>5.0895131086142316</v>
      </c>
      <c r="M26" s="12">
        <f>'Meine Kosten'!$E$4/60*K26</f>
        <v>848.25218476903854</v>
      </c>
    </row>
    <row r="27" spans="1:13" ht="18" customHeight="1" x14ac:dyDescent="0.25">
      <c r="A27" s="8">
        <v>24</v>
      </c>
      <c r="B27" s="8">
        <v>2049</v>
      </c>
      <c r="C27" s="1"/>
      <c r="D27" s="9">
        <f t="shared" si="0"/>
        <v>616666.66666666663</v>
      </c>
      <c r="E27" s="1"/>
      <c r="F27" s="9">
        <f t="shared" si="5"/>
        <v>252000</v>
      </c>
      <c r="G27" s="9">
        <f t="shared" si="6"/>
        <v>5715999.9999999916</v>
      </c>
      <c r="H27" s="9">
        <f t="shared" si="2"/>
        <v>32923.333333333292</v>
      </c>
      <c r="J27" s="9">
        <f t="shared" si="7"/>
        <v>901589.99999999988</v>
      </c>
      <c r="K27" s="10">
        <f t="shared" si="4"/>
        <v>5.0651123595505609</v>
      </c>
      <c r="M27" s="12">
        <f>'Meine Kosten'!$E$4/60*K27</f>
        <v>844.18539325842676</v>
      </c>
    </row>
    <row r="28" spans="1:13" ht="18" customHeight="1" x14ac:dyDescent="0.25">
      <c r="A28" s="8">
        <v>25</v>
      </c>
      <c r="B28" s="8">
        <v>2050</v>
      </c>
      <c r="C28" s="1"/>
      <c r="D28" s="9">
        <f t="shared" si="0"/>
        <v>616666.66666666663</v>
      </c>
      <c r="E28" s="1"/>
      <c r="F28" s="9">
        <f t="shared" si="5"/>
        <v>252000</v>
      </c>
      <c r="G28" s="9">
        <f t="shared" si="6"/>
        <v>4847333.3333333246</v>
      </c>
      <c r="H28" s="9">
        <f t="shared" si="2"/>
        <v>28579.99999999996</v>
      </c>
      <c r="J28" s="9">
        <f t="shared" si="7"/>
        <v>897246.66666666663</v>
      </c>
      <c r="K28" s="10">
        <f t="shared" si="4"/>
        <v>5.0407116104868912</v>
      </c>
      <c r="M28" s="12">
        <f>'Meine Kosten'!$E$4/60*K28</f>
        <v>840.11860174781521</v>
      </c>
    </row>
    <row r="29" spans="1:13" ht="18" customHeight="1" x14ac:dyDescent="0.25">
      <c r="A29" s="8">
        <v>26</v>
      </c>
      <c r="B29" s="8">
        <v>2051</v>
      </c>
      <c r="C29" s="1"/>
      <c r="D29" s="9">
        <f t="shared" si="0"/>
        <v>616666.66666666663</v>
      </c>
      <c r="E29" s="1"/>
      <c r="F29" s="9">
        <f t="shared" si="5"/>
        <v>252000</v>
      </c>
      <c r="G29" s="9">
        <f t="shared" si="6"/>
        <v>3978666.6666666577</v>
      </c>
      <c r="H29" s="9">
        <f t="shared" si="2"/>
        <v>24236.666666666624</v>
      </c>
      <c r="J29" s="9">
        <f t="shared" si="7"/>
        <v>892903.33333333326</v>
      </c>
      <c r="K29" s="10">
        <f t="shared" si="4"/>
        <v>5.0163108614232206</v>
      </c>
      <c r="M29" s="12">
        <f>'Meine Kosten'!$E$4/60*K29</f>
        <v>836.05181023720343</v>
      </c>
    </row>
    <row r="30" spans="1:13" ht="18" customHeight="1" x14ac:dyDescent="0.25">
      <c r="A30" s="8">
        <v>27</v>
      </c>
      <c r="B30" s="8">
        <v>2052</v>
      </c>
      <c r="C30" s="1"/>
      <c r="D30" s="9">
        <f t="shared" si="0"/>
        <v>616666.66666666663</v>
      </c>
      <c r="E30" s="1"/>
      <c r="F30" s="9">
        <f t="shared" si="5"/>
        <v>252000</v>
      </c>
      <c r="G30" s="9">
        <f t="shared" si="6"/>
        <v>3109999.9999999912</v>
      </c>
      <c r="H30" s="9">
        <f t="shared" si="2"/>
        <v>19893.333333333288</v>
      </c>
      <c r="J30" s="9">
        <f t="shared" si="7"/>
        <v>888559.99999999988</v>
      </c>
      <c r="K30" s="10">
        <f t="shared" si="4"/>
        <v>4.99191011235955</v>
      </c>
      <c r="M30" s="12">
        <f>'Meine Kosten'!$E$4/60*K30</f>
        <v>831.98501872659165</v>
      </c>
    </row>
    <row r="31" spans="1:13" ht="18" customHeight="1" x14ac:dyDescent="0.25">
      <c r="A31" s="8">
        <v>28</v>
      </c>
      <c r="B31" s="8">
        <v>2053</v>
      </c>
      <c r="C31" s="1"/>
      <c r="D31" s="9">
        <f t="shared" si="0"/>
        <v>616666.66666666663</v>
      </c>
      <c r="E31" s="1"/>
      <c r="F31" s="9">
        <f t="shared" si="5"/>
        <v>252000</v>
      </c>
      <c r="G31" s="9">
        <f t="shared" si="6"/>
        <v>2241333.3333333246</v>
      </c>
      <c r="H31" s="9">
        <f t="shared" si="2"/>
        <v>15549.999999999956</v>
      </c>
      <c r="J31" s="9">
        <f t="shared" si="7"/>
        <v>884216.66666666663</v>
      </c>
      <c r="K31" s="10">
        <f t="shared" si="4"/>
        <v>4.9675093632958802</v>
      </c>
      <c r="M31" s="12">
        <f>'Meine Kosten'!$E$4/60*K31</f>
        <v>827.91822721597998</v>
      </c>
    </row>
    <row r="32" spans="1:13" ht="18" customHeight="1" x14ac:dyDescent="0.25">
      <c r="A32" s="8">
        <v>29</v>
      </c>
      <c r="B32" s="8">
        <v>2054</v>
      </c>
      <c r="C32" s="1"/>
      <c r="D32" s="9">
        <f t="shared" si="0"/>
        <v>616666.66666666663</v>
      </c>
      <c r="E32" s="1"/>
      <c r="F32" s="9">
        <f t="shared" si="5"/>
        <v>252000</v>
      </c>
      <c r="G32" s="9">
        <f t="shared" si="6"/>
        <v>1372666.6666666581</v>
      </c>
      <c r="H32" s="9">
        <f t="shared" si="2"/>
        <v>11206.666666666624</v>
      </c>
      <c r="J32" s="9">
        <f t="shared" si="7"/>
        <v>879873.33333333326</v>
      </c>
      <c r="K32" s="10">
        <f t="shared" si="4"/>
        <v>4.9431086142322096</v>
      </c>
      <c r="M32" s="12">
        <f>'Meine Kosten'!$E$4/60*K32</f>
        <v>823.8514357053682</v>
      </c>
    </row>
    <row r="33" spans="1:13" ht="18" customHeight="1" x14ac:dyDescent="0.25">
      <c r="A33" s="8">
        <v>30</v>
      </c>
      <c r="B33" s="8">
        <v>2055</v>
      </c>
      <c r="C33" s="1"/>
      <c r="D33" s="9">
        <f t="shared" si="0"/>
        <v>616666.66666666663</v>
      </c>
      <c r="E33" s="1"/>
      <c r="F33" s="9">
        <f t="shared" si="5"/>
        <v>252000</v>
      </c>
      <c r="G33" s="9">
        <f t="shared" si="6"/>
        <v>503999.9999999915</v>
      </c>
      <c r="H33" s="9">
        <f t="shared" si="2"/>
        <v>6863.3333333332912</v>
      </c>
      <c r="J33" s="9">
        <f t="shared" si="7"/>
        <v>875529.99999999988</v>
      </c>
      <c r="K33" s="10">
        <f t="shared" si="4"/>
        <v>4.918707865168539</v>
      </c>
      <c r="M33" s="12">
        <f>'Meine Kosten'!$E$4/60*K33</f>
        <v>819.78464419475642</v>
      </c>
    </row>
    <row r="34" spans="1:13" ht="18" customHeight="1" x14ac:dyDescent="0.25">
      <c r="A34" s="8">
        <v>31</v>
      </c>
      <c r="B34" s="8">
        <v>2056</v>
      </c>
      <c r="C34" s="1"/>
      <c r="D34" s="9">
        <f t="shared" si="0"/>
        <v>0</v>
      </c>
      <c r="E34" s="1"/>
      <c r="F34" s="9">
        <f t="shared" si="5"/>
        <v>252000</v>
      </c>
      <c r="G34" s="9">
        <f t="shared" si="6"/>
        <v>251999.9999999915</v>
      </c>
      <c r="H34" s="9">
        <f t="shared" si="2"/>
        <v>2519.9999999999577</v>
      </c>
      <c r="J34" s="9">
        <f t="shared" si="7"/>
        <v>254519.99999999997</v>
      </c>
      <c r="K34" s="10">
        <f t="shared" si="4"/>
        <v>1.4298876404494381</v>
      </c>
      <c r="M34" s="12">
        <f>'Meine Kosten'!$E$4/60*K34</f>
        <v>238.31460674157299</v>
      </c>
    </row>
    <row r="35" spans="1:13" ht="18" customHeight="1" x14ac:dyDescent="0.25">
      <c r="A35" s="8">
        <v>32</v>
      </c>
      <c r="B35" s="8">
        <v>2057</v>
      </c>
      <c r="C35" s="1"/>
      <c r="D35" s="9">
        <f t="shared" si="0"/>
        <v>0</v>
      </c>
      <c r="E35" s="1"/>
      <c r="F35" s="9">
        <f t="shared" si="5"/>
        <v>252000</v>
      </c>
      <c r="G35" s="9">
        <f t="shared" si="6"/>
        <v>0</v>
      </c>
      <c r="H35" s="9">
        <f t="shared" si="2"/>
        <v>1259.9999999999575</v>
      </c>
      <c r="J35" s="9">
        <f t="shared" si="7"/>
        <v>253259.99999999997</v>
      </c>
      <c r="K35" s="10">
        <f t="shared" si="4"/>
        <v>1.4228089887640447</v>
      </c>
      <c r="M35" s="12">
        <f>'Meine Kosten'!$E$4/60*K35</f>
        <v>237.13483146067409</v>
      </c>
    </row>
    <row r="36" spans="1:13" ht="18" customHeight="1" x14ac:dyDescent="0.25">
      <c r="A36" s="2"/>
      <c r="B36" s="2"/>
      <c r="C36" s="1"/>
      <c r="D36" s="1"/>
      <c r="E36" s="1"/>
      <c r="F36" s="1"/>
      <c r="G36" s="1"/>
      <c r="H36" s="1"/>
      <c r="J36" s="1"/>
    </row>
    <row r="37" spans="1:13" ht="18" customHeight="1" x14ac:dyDescent="0.25">
      <c r="A37" s="2"/>
      <c r="B37" s="2"/>
      <c r="C37" s="1"/>
      <c r="D37" s="1"/>
      <c r="E37" s="1"/>
      <c r="F37" s="1"/>
      <c r="G37" s="1"/>
      <c r="H37" s="1"/>
      <c r="J37" s="1"/>
      <c r="M37" s="12">
        <f>SUM(M4:M36)</f>
        <v>26291.807116104861</v>
      </c>
    </row>
    <row r="38" spans="1:13" ht="18" customHeight="1" x14ac:dyDescent="0.25">
      <c r="A38" s="2"/>
    </row>
    <row r="39" spans="1:13" ht="18" customHeight="1" x14ac:dyDescent="0.25">
      <c r="A39" s="2"/>
    </row>
  </sheetData>
  <sheetProtection algorithmName="SHA-512" hashValue="pjxDhV10dHiCRDMQv85cF7ELPJx+Gnbe9nGbHvCT+zOut8IO/Gcl+Y7pG1sRd1oLQe0op3VqAcw9o7EhvtxbPA==" saltValue="sBFSw5STrlEHzX3UB28qQQ==" spinCount="100000" sheet="1" objects="1" scenarios="1"/>
  <mergeCells count="5">
    <mergeCell ref="G1:G2"/>
    <mergeCell ref="A1:A2"/>
    <mergeCell ref="B1:B2"/>
    <mergeCell ref="C1:D1"/>
    <mergeCell ref="E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Meine Kosten</vt:lpstr>
      <vt:lpstr>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BabaHerbi</dc:creator>
  <cp:lastModifiedBy>Mira Lachmann</cp:lastModifiedBy>
  <cp:lastPrinted>2020-11-30T15:06:33Z</cp:lastPrinted>
  <dcterms:created xsi:type="dcterms:W3CDTF">2020-10-06T13:46:00Z</dcterms:created>
  <dcterms:modified xsi:type="dcterms:W3CDTF">2021-01-07T07:45:39Z</dcterms:modified>
</cp:coreProperties>
</file>